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sondickey/Model HOA Dropbox/Allyson Dickey/Board Folders/Aspenglen at Sun Meadow - Board Materials/Financial/2022/12 - December/"/>
    </mc:Choice>
  </mc:AlternateContent>
  <xr:revisionPtr revIDLastSave="0" documentId="13_ncr:1_{253D28C6-C201-9D4A-A7CC-924C65A4B87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Budget vs. Actu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C29" i="1" s="1"/>
  <c r="D27" i="1"/>
  <c r="D26" i="1"/>
  <c r="F26" i="1" s="1"/>
  <c r="D14" i="1"/>
  <c r="F14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D22" i="1"/>
  <c r="F22" i="1" s="1"/>
  <c r="D7" i="1"/>
  <c r="D8" i="1"/>
  <c r="F8" i="1" s="1"/>
  <c r="D9" i="1"/>
  <c r="F9" i="1" s="1"/>
  <c r="D10" i="1"/>
  <c r="F10" i="1" s="1"/>
  <c r="D6" i="1"/>
  <c r="B28" i="1"/>
  <c r="B29" i="1" s="1"/>
  <c r="B13" i="1"/>
  <c r="D13" i="1" s="1"/>
  <c r="F13" i="1" s="1"/>
  <c r="B15" i="1"/>
  <c r="D15" i="1" s="1"/>
  <c r="F15" i="1" s="1"/>
  <c r="B17" i="1"/>
  <c r="B11" i="1"/>
  <c r="E27" i="1"/>
  <c r="E28" i="1" s="1"/>
  <c r="E29" i="1" s="1"/>
  <c r="E21" i="1"/>
  <c r="E23" i="1" s="1"/>
  <c r="C23" i="1"/>
  <c r="E6" i="1"/>
  <c r="E11" i="1" s="1"/>
  <c r="F27" i="1" l="1"/>
  <c r="F28" i="1" s="1"/>
  <c r="F6" i="1"/>
  <c r="D28" i="1"/>
  <c r="D29" i="1" s="1"/>
  <c r="F29" i="1" s="1"/>
  <c r="F21" i="1"/>
  <c r="F23" i="1"/>
  <c r="B23" i="1"/>
  <c r="B24" i="1" s="1"/>
  <c r="B31" i="1" s="1"/>
  <c r="D23" i="1"/>
  <c r="D11" i="1"/>
  <c r="F7" i="1"/>
  <c r="F11" i="1" s="1"/>
  <c r="E24" i="1"/>
  <c r="E31" i="1" s="1"/>
  <c r="C11" i="1"/>
  <c r="C24" i="1" s="1"/>
  <c r="C31" i="1" s="1"/>
  <c r="D24" i="1" l="1"/>
  <c r="D31" i="1" s="1"/>
  <c r="F24" i="1" l="1"/>
  <c r="F31" i="1" l="1"/>
</calcChain>
</file>

<file path=xl/sharedStrings.xml><?xml version="1.0" encoding="utf-8"?>
<sst xmlns="http://schemas.openxmlformats.org/spreadsheetml/2006/main" count="33" uniqueCount="33">
  <si>
    <t>Budget</t>
  </si>
  <si>
    <t>Income</t>
  </si>
  <si>
    <t xml:space="preserve">   Annual Dues</t>
  </si>
  <si>
    <t xml:space="preserve">   Interest</t>
  </si>
  <si>
    <t xml:space="preserve">   Late Fees</t>
  </si>
  <si>
    <t xml:space="preserve">   Reserve Contribution</t>
  </si>
  <si>
    <t>Total Income</t>
  </si>
  <si>
    <t>Expenses</t>
  </si>
  <si>
    <t xml:space="preserve">   Administrative Expenses</t>
  </si>
  <si>
    <t xml:space="preserve">   Bank Charges</t>
  </si>
  <si>
    <t xml:space="preserve">   Electricity</t>
  </si>
  <si>
    <t xml:space="preserve">   Insurance</t>
  </si>
  <si>
    <t xml:space="preserve">   Landscaping/Irrigation</t>
  </si>
  <si>
    <t xml:space="preserve">   Management</t>
  </si>
  <si>
    <t xml:space="preserve">   Other Repair &amp; Maintenance</t>
  </si>
  <si>
    <t xml:space="preserve">   Snow Removal</t>
  </si>
  <si>
    <t xml:space="preserve">   Tax Prep &amp; Taxes</t>
  </si>
  <si>
    <t xml:space="preserve">   Water</t>
  </si>
  <si>
    <t>Total Expenses</t>
  </si>
  <si>
    <t>Net Operating Income</t>
  </si>
  <si>
    <t xml:space="preserve">   Reserve Account Interest</t>
  </si>
  <si>
    <t xml:space="preserve">   Reserve Contribution from Operating Account</t>
  </si>
  <si>
    <t>Net Income</t>
  </si>
  <si>
    <t>Aspenglen at Sun Meadow HOA</t>
  </si>
  <si>
    <t xml:space="preserve">Budget vs. Actuals: 2022 Budget - FY22 P&amp;L </t>
  </si>
  <si>
    <t>Jan-July Actual from Paul</t>
  </si>
  <si>
    <t>Transfer Fees</t>
  </si>
  <si>
    <t>Aug - Dec actual</t>
  </si>
  <si>
    <t>Reserve Income</t>
  </si>
  <si>
    <t>Total Reserve Income</t>
  </si>
  <si>
    <t>Net Reserve Surplus</t>
  </si>
  <si>
    <t>Actual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</si>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</sst>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#,##0\ _€"/>
  </numFmts>
  <fonts count="5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44" fontId="2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horizontal="right" wrapText="1"/>
    </xf>
    <xf numFmtId="166" fontId="2" fillId="0" borderId="2" xfId="0" applyNumberFormat="1" applyFont="1" applyBorder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center"/>
    </xf>
    <xf numFmtId="44" fontId="0" fillId="0" borderId="0" xfId="0" applyNumberFormat="1"/>
    <xf numFmtId="165" fontId="2" fillId="0" borderId="0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wrapText="1"/>
    </xf>
    <xf numFmtId="166" fontId="2" fillId="0" borderId="0" xfId="0" applyNumberFormat="1" applyFont="1" applyBorder="1" applyAlignment="1">
      <alignment horizontal="right" wrapText="1"/>
    </xf>
    <xf numFmtId="166" fontId="2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146" zoomScaleNormal="146" workbookViewId="0">
      <selection activeCell="H16" sqref="H16"/>
    </sheetView>
  </sheetViews>
  <sheetFormatPr baseColWidth="10" defaultColWidth="8.83203125" defaultRowHeight="15" x14ac:dyDescent="0.2"/>
  <cols>
    <col min="1" max="1" width="40.33203125" customWidth="1"/>
    <col min="2" max="2" width="20.1640625" hidden="1" customWidth="1"/>
    <col min="3" max="3" width="18.83203125" hidden="1" customWidth="1"/>
    <col min="4" max="6" width="18.83203125" customWidth="1"/>
    <col min="7" max="7" width="10.1640625" bestFit="1" customWidth="1"/>
  </cols>
  <sheetData>
    <row r="1" spans="1:7" ht="18" x14ac:dyDescent="0.2">
      <c r="A1" s="11" t="s">
        <v>23</v>
      </c>
      <c r="B1" s="11"/>
      <c r="C1" s="10"/>
      <c r="D1" s="10"/>
      <c r="E1" s="10"/>
      <c r="F1" s="10"/>
    </row>
    <row r="2" spans="1:7" ht="18" x14ac:dyDescent="0.2">
      <c r="A2" s="11" t="s">
        <v>24</v>
      </c>
      <c r="B2" s="11"/>
      <c r="C2" s="10"/>
      <c r="D2" s="10"/>
      <c r="E2" s="10"/>
      <c r="F2" s="10"/>
    </row>
    <row r="4" spans="1:7" x14ac:dyDescent="0.2">
      <c r="A4" s="1"/>
      <c r="B4" s="2" t="s">
        <v>25</v>
      </c>
      <c r="C4" s="2" t="s">
        <v>27</v>
      </c>
      <c r="D4" s="2" t="s">
        <v>31</v>
      </c>
      <c r="E4" s="2" t="s">
        <v>0</v>
      </c>
      <c r="F4" s="2" t="s">
        <v>32</v>
      </c>
    </row>
    <row r="5" spans="1:7" x14ac:dyDescent="0.2">
      <c r="A5" s="3" t="s">
        <v>1</v>
      </c>
      <c r="B5" s="3"/>
      <c r="C5" s="4"/>
      <c r="D5" s="4"/>
      <c r="E5" s="4"/>
      <c r="F5" s="4"/>
    </row>
    <row r="6" spans="1:7" x14ac:dyDescent="0.2">
      <c r="A6" s="3" t="s">
        <v>2</v>
      </c>
      <c r="B6" s="5">
        <v>29025</v>
      </c>
      <c r="C6" s="5">
        <v>20700</v>
      </c>
      <c r="D6" s="8">
        <f>B6+C6</f>
        <v>49725</v>
      </c>
      <c r="E6" s="8">
        <f>49680</f>
        <v>49680</v>
      </c>
      <c r="F6" s="8">
        <f>D6-E6</f>
        <v>45</v>
      </c>
    </row>
    <row r="7" spans="1:7" x14ac:dyDescent="0.2">
      <c r="A7" s="3" t="s">
        <v>3</v>
      </c>
      <c r="B7" s="3"/>
      <c r="C7" s="5">
        <v>7.89</v>
      </c>
      <c r="D7" s="8">
        <f t="shared" ref="D7:D10" si="0">B7+C7</f>
        <v>7.89</v>
      </c>
      <c r="E7" s="15"/>
      <c r="F7" s="8">
        <f>D7-E7</f>
        <v>7.89</v>
      </c>
    </row>
    <row r="8" spans="1:7" x14ac:dyDescent="0.2">
      <c r="A8" s="3" t="s">
        <v>4</v>
      </c>
      <c r="B8" s="5">
        <v>380</v>
      </c>
      <c r="C8" s="5">
        <v>399.82</v>
      </c>
      <c r="D8" s="8">
        <f t="shared" si="0"/>
        <v>779.81999999999994</v>
      </c>
      <c r="E8" s="15"/>
      <c r="F8" s="8">
        <f>D8-E8</f>
        <v>779.81999999999994</v>
      </c>
    </row>
    <row r="9" spans="1:7" x14ac:dyDescent="0.2">
      <c r="A9" s="3" t="s">
        <v>26</v>
      </c>
      <c r="B9" s="5">
        <v>450</v>
      </c>
      <c r="C9" s="5"/>
      <c r="D9" s="8">
        <f t="shared" si="0"/>
        <v>450</v>
      </c>
      <c r="E9" s="15"/>
      <c r="F9" s="8">
        <f>D9-E9</f>
        <v>450</v>
      </c>
    </row>
    <row r="10" spans="1:7" x14ac:dyDescent="0.2">
      <c r="A10" s="3" t="s">
        <v>5</v>
      </c>
      <c r="B10" s="3"/>
      <c r="C10" s="4">
        <v>-2631.32</v>
      </c>
      <c r="D10" s="8">
        <f t="shared" si="0"/>
        <v>-2631.32</v>
      </c>
      <c r="E10" s="8">
        <v>-1200</v>
      </c>
      <c r="F10" s="8">
        <f>D10-E10</f>
        <v>-1431.3200000000002</v>
      </c>
    </row>
    <row r="11" spans="1:7" x14ac:dyDescent="0.2">
      <c r="A11" s="3" t="s">
        <v>6</v>
      </c>
      <c r="B11" s="6">
        <f>SUM(B6:B10)</f>
        <v>29855</v>
      </c>
      <c r="C11" s="6">
        <f>SUM(C6:C10)</f>
        <v>18476.39</v>
      </c>
      <c r="D11" s="9">
        <f>SUM(D6:D10)</f>
        <v>48331.39</v>
      </c>
      <c r="E11" s="9">
        <f>SUM(E6:E10)</f>
        <v>48480</v>
      </c>
      <c r="F11" s="9">
        <f>SUM(F6:F10)</f>
        <v>-148.61000000000013</v>
      </c>
      <c r="G11" s="12"/>
    </row>
    <row r="12" spans="1:7" x14ac:dyDescent="0.2">
      <c r="A12" s="3" t="s">
        <v>7</v>
      </c>
      <c r="B12" s="3"/>
      <c r="C12" s="4"/>
      <c r="D12" s="4"/>
      <c r="E12" s="15"/>
      <c r="F12" s="15"/>
    </row>
    <row r="13" spans="1:7" x14ac:dyDescent="0.2">
      <c r="A13" s="3" t="s">
        <v>8</v>
      </c>
      <c r="B13" s="5">
        <f>172.39-2.75</f>
        <v>169.64</v>
      </c>
      <c r="C13" s="5">
        <v>454.86</v>
      </c>
      <c r="D13" s="8">
        <f>B13+C13</f>
        <v>624.5</v>
      </c>
      <c r="E13" s="8">
        <v>975</v>
      </c>
      <c r="F13" s="8">
        <f>D13-E13</f>
        <v>-350.5</v>
      </c>
    </row>
    <row r="14" spans="1:7" x14ac:dyDescent="0.2">
      <c r="A14" s="3" t="s">
        <v>9</v>
      </c>
      <c r="B14" s="3"/>
      <c r="C14" s="5">
        <v>160.31</v>
      </c>
      <c r="D14" s="8">
        <f t="shared" ref="D14:D22" si="1">B14+C14</f>
        <v>160.31</v>
      </c>
      <c r="E14" s="15"/>
      <c r="F14" s="8">
        <f>D14-E14</f>
        <v>160.31</v>
      </c>
    </row>
    <row r="15" spans="1:7" x14ac:dyDescent="0.2">
      <c r="A15" s="3" t="s">
        <v>10</v>
      </c>
      <c r="B15" s="5">
        <f>195.96</f>
        <v>195.96</v>
      </c>
      <c r="C15" s="5">
        <v>65.34</v>
      </c>
      <c r="D15" s="8">
        <f t="shared" si="1"/>
        <v>261.3</v>
      </c>
      <c r="E15" s="8">
        <v>360</v>
      </c>
      <c r="F15" s="8">
        <f>D15-E15</f>
        <v>-98.699999999999989</v>
      </c>
    </row>
    <row r="16" spans="1:7" x14ac:dyDescent="0.2">
      <c r="A16" s="3" t="s">
        <v>11</v>
      </c>
      <c r="B16" s="3"/>
      <c r="C16" s="4">
        <v>1549</v>
      </c>
      <c r="D16" s="8">
        <f t="shared" si="1"/>
        <v>1549</v>
      </c>
      <c r="E16" s="8">
        <v>950</v>
      </c>
      <c r="F16" s="8">
        <f>D16-E16</f>
        <v>599</v>
      </c>
    </row>
    <row r="17" spans="1:6" x14ac:dyDescent="0.2">
      <c r="A17" s="3" t="s">
        <v>12</v>
      </c>
      <c r="B17" s="5">
        <f>-10+6440.5</f>
        <v>6430.5</v>
      </c>
      <c r="C17" s="5">
        <v>11991.5</v>
      </c>
      <c r="D17" s="8">
        <f t="shared" si="1"/>
        <v>18422</v>
      </c>
      <c r="E17" s="8">
        <v>12700</v>
      </c>
      <c r="F17" s="8">
        <f>D17-E17</f>
        <v>5722</v>
      </c>
    </row>
    <row r="18" spans="1:6" x14ac:dyDescent="0.2">
      <c r="A18" s="3" t="s">
        <v>13</v>
      </c>
      <c r="B18" s="5">
        <v>3500</v>
      </c>
      <c r="C18" s="5">
        <v>5200</v>
      </c>
      <c r="D18" s="8">
        <f t="shared" si="1"/>
        <v>8700</v>
      </c>
      <c r="E18" s="8">
        <v>6000</v>
      </c>
      <c r="F18" s="8">
        <f>D18-E18</f>
        <v>2700</v>
      </c>
    </row>
    <row r="19" spans="1:6" x14ac:dyDescent="0.2">
      <c r="A19" s="3" t="s">
        <v>14</v>
      </c>
      <c r="B19" s="3"/>
      <c r="C19" s="4"/>
      <c r="D19" s="8">
        <f t="shared" si="1"/>
        <v>0</v>
      </c>
      <c r="E19" s="8">
        <v>300</v>
      </c>
      <c r="F19" s="8">
        <f>D19-E19</f>
        <v>-300</v>
      </c>
    </row>
    <row r="20" spans="1:6" x14ac:dyDescent="0.2">
      <c r="A20" s="3" t="s">
        <v>15</v>
      </c>
      <c r="B20" s="3"/>
      <c r="C20" s="4">
        <v>3000</v>
      </c>
      <c r="D20" s="8">
        <f t="shared" si="1"/>
        <v>3000</v>
      </c>
      <c r="E20" s="8">
        <v>8000</v>
      </c>
      <c r="F20" s="8">
        <f>D20-E20</f>
        <v>-5000</v>
      </c>
    </row>
    <row r="21" spans="1:6" x14ac:dyDescent="0.2">
      <c r="A21" s="3" t="s">
        <v>16</v>
      </c>
      <c r="B21" s="5">
        <v>200</v>
      </c>
      <c r="C21" s="4"/>
      <c r="D21" s="8">
        <f t="shared" si="1"/>
        <v>200</v>
      </c>
      <c r="E21" s="8">
        <f>200</f>
        <v>200</v>
      </c>
      <c r="F21" s="8">
        <f>D21-E21</f>
        <v>0</v>
      </c>
    </row>
    <row r="22" spans="1:6" x14ac:dyDescent="0.2">
      <c r="A22" s="3" t="s">
        <v>17</v>
      </c>
      <c r="B22" s="5">
        <v>4430.6400000000003</v>
      </c>
      <c r="C22" s="5">
        <v>10983.64</v>
      </c>
      <c r="D22" s="8">
        <f t="shared" si="1"/>
        <v>15414.279999999999</v>
      </c>
      <c r="E22" s="8">
        <v>19000</v>
      </c>
      <c r="F22" s="8">
        <f>D22-E22</f>
        <v>-3585.7200000000012</v>
      </c>
    </row>
    <row r="23" spans="1:6" x14ac:dyDescent="0.2">
      <c r="A23" s="3" t="s">
        <v>18</v>
      </c>
      <c r="B23" s="6">
        <f>SUM(B13:B22)</f>
        <v>14926.740000000002</v>
      </c>
      <c r="C23" s="6">
        <f>SUM(C13:C22)</f>
        <v>33404.65</v>
      </c>
      <c r="D23" s="9">
        <f>SUM(D13:D22)</f>
        <v>48331.39</v>
      </c>
      <c r="E23" s="9">
        <f>SUM(E13:E22)</f>
        <v>48485</v>
      </c>
      <c r="F23" s="9">
        <f>SUM(F13:F22)</f>
        <v>-153.61000000000058</v>
      </c>
    </row>
    <row r="24" spans="1:6" x14ac:dyDescent="0.2">
      <c r="A24" s="3" t="s">
        <v>19</v>
      </c>
      <c r="B24" s="6">
        <f>B11-B23</f>
        <v>14928.259999999998</v>
      </c>
      <c r="C24" s="6">
        <f>C11-C23</f>
        <v>-14928.260000000002</v>
      </c>
      <c r="D24" s="9">
        <f>D11-D23</f>
        <v>0</v>
      </c>
      <c r="E24" s="9">
        <f>E11-E23</f>
        <v>-5</v>
      </c>
      <c r="F24" s="9">
        <f>E24-D24</f>
        <v>-5</v>
      </c>
    </row>
    <row r="25" spans="1:6" x14ac:dyDescent="0.2">
      <c r="A25" s="3" t="s">
        <v>28</v>
      </c>
      <c r="B25" s="3"/>
      <c r="C25" s="4"/>
      <c r="D25" s="4"/>
      <c r="E25" s="15"/>
      <c r="F25" s="15"/>
    </row>
    <row r="26" spans="1:6" x14ac:dyDescent="0.2">
      <c r="A26" s="3" t="s">
        <v>20</v>
      </c>
      <c r="B26" s="3"/>
      <c r="C26" s="5">
        <v>22.17</v>
      </c>
      <c r="D26" s="8">
        <f t="shared" ref="D26:D27" si="2">B26+C26</f>
        <v>22.17</v>
      </c>
      <c r="E26" s="15"/>
      <c r="F26" s="8">
        <f>D26-E26</f>
        <v>22.17</v>
      </c>
    </row>
    <row r="27" spans="1:6" x14ac:dyDescent="0.2">
      <c r="A27" s="3" t="s">
        <v>21</v>
      </c>
      <c r="B27" s="3"/>
      <c r="C27" s="4">
        <v>2631.32</v>
      </c>
      <c r="D27" s="8">
        <f t="shared" si="2"/>
        <v>2631.32</v>
      </c>
      <c r="E27" s="8">
        <f>0</f>
        <v>0</v>
      </c>
      <c r="F27" s="8">
        <f>D27-E27</f>
        <v>2631.32</v>
      </c>
    </row>
    <row r="28" spans="1:6" x14ac:dyDescent="0.2">
      <c r="A28" s="3" t="s">
        <v>29</v>
      </c>
      <c r="B28" s="6">
        <f>SUM(B26:B27)</f>
        <v>0</v>
      </c>
      <c r="C28" s="6">
        <f t="shared" ref="C28:F28" si="3">SUM(C26:C27)</f>
        <v>2653.4900000000002</v>
      </c>
      <c r="D28" s="9">
        <f t="shared" si="3"/>
        <v>2653.4900000000002</v>
      </c>
      <c r="E28" s="9">
        <f t="shared" si="3"/>
        <v>0</v>
      </c>
      <c r="F28" s="9">
        <f t="shared" si="3"/>
        <v>2653.4900000000002</v>
      </c>
    </row>
    <row r="29" spans="1:6" x14ac:dyDescent="0.2">
      <c r="A29" s="3" t="s">
        <v>30</v>
      </c>
      <c r="B29" s="14">
        <f>B28</f>
        <v>0</v>
      </c>
      <c r="C29" s="14">
        <f t="shared" ref="C29:E29" si="4">C28</f>
        <v>2653.4900000000002</v>
      </c>
      <c r="D29" s="17">
        <f t="shared" si="4"/>
        <v>2653.4900000000002</v>
      </c>
      <c r="E29" s="17">
        <f t="shared" si="4"/>
        <v>0</v>
      </c>
      <c r="F29" s="17">
        <f>D29-E29</f>
        <v>2653.4900000000002</v>
      </c>
    </row>
    <row r="30" spans="1:6" x14ac:dyDescent="0.2">
      <c r="A30" s="3"/>
      <c r="B30" s="3"/>
      <c r="C30" s="13"/>
      <c r="D30" s="13"/>
      <c r="E30" s="16"/>
      <c r="F30" s="8"/>
    </row>
    <row r="31" spans="1:6" x14ac:dyDescent="0.2">
      <c r="A31" s="3" t="s">
        <v>22</v>
      </c>
      <c r="B31" s="7">
        <f>B24+B29</f>
        <v>14928.259999999998</v>
      </c>
      <c r="C31" s="7">
        <f t="shared" ref="C31:E31" si="5">C24+C29</f>
        <v>-12274.770000000002</v>
      </c>
      <c r="D31" s="17">
        <f t="shared" si="5"/>
        <v>2653.4900000000002</v>
      </c>
      <c r="E31" s="17">
        <f t="shared" si="5"/>
        <v>-5</v>
      </c>
      <c r="F31" s="17">
        <f>F24+F29</f>
        <v>2648.4900000000002</v>
      </c>
    </row>
    <row r="32" spans="1:6" x14ac:dyDescent="0.2">
      <c r="A32" s="3"/>
      <c r="B32" s="3"/>
      <c r="C32" s="4"/>
      <c r="D32" s="4"/>
      <c r="E32" s="4"/>
      <c r="F32" s="4"/>
    </row>
  </sheetData>
  <mergeCells count="2">
    <mergeCell ref="A1:F1"/>
    <mergeCell ref="A2:F2"/>
  </mergeCells>
  <pageMargins left="0.7" right="0.7" top="0.75" bottom="0.75" header="0.3" footer="0.3"/>
  <ignoredErrors>
    <ignoredError sqref="F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2022-10-17T22:19:08Z</dcterms:created>
  <dcterms:modified xsi:type="dcterms:W3CDTF">2023-01-12T23:00:53Z</dcterms:modified>
</cp:coreProperties>
</file>